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5 05 № 1481р Мегаполис, Хабарка, Деком, Ломоносовский\Лот 4 Деревянный город1 блокир. дома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лот1!$A$1:$Y$39</definedName>
  </definedNames>
  <calcPr calcId="152511"/>
</workbook>
</file>

<file path=xl/calcChain.xml><?xml version="1.0" encoding="utf-8"?>
<calcChain xmlns="http://schemas.openxmlformats.org/spreadsheetml/2006/main">
  <c r="V34" i="3" l="1"/>
  <c r="T34" i="3"/>
  <c r="V33" i="3"/>
  <c r="U33" i="3"/>
  <c r="T33" i="3"/>
  <c r="R13" i="3"/>
  <c r="S13" i="3"/>
  <c r="R14" i="3"/>
  <c r="S14" i="3"/>
  <c r="R15" i="3"/>
  <c r="S15" i="3"/>
  <c r="R16" i="3"/>
  <c r="S16" i="3"/>
  <c r="R17" i="3"/>
  <c r="S17" i="3"/>
  <c r="R18" i="3"/>
  <c r="S18" i="3"/>
  <c r="R19" i="3"/>
  <c r="S19" i="3"/>
  <c r="R21" i="3"/>
  <c r="S21" i="3"/>
  <c r="R22" i="3"/>
  <c r="R20" i="3" s="1"/>
  <c r="S22" i="3"/>
  <c r="R23" i="3"/>
  <c r="S23" i="3"/>
  <c r="R25" i="3"/>
  <c r="S25" i="3"/>
  <c r="R26" i="3"/>
  <c r="S26" i="3"/>
  <c r="R27" i="3"/>
  <c r="S27" i="3"/>
  <c r="R28" i="3"/>
  <c r="S28" i="3"/>
  <c r="R29" i="3"/>
  <c r="S29" i="3"/>
  <c r="R31" i="3"/>
  <c r="S31" i="3"/>
  <c r="S32" i="3"/>
  <c r="L13" i="3"/>
  <c r="M13" i="3"/>
  <c r="N13" i="3"/>
  <c r="O13" i="3"/>
  <c r="P13" i="3"/>
  <c r="Q13" i="3"/>
  <c r="L14" i="3"/>
  <c r="M14" i="3"/>
  <c r="N14" i="3"/>
  <c r="O14" i="3"/>
  <c r="P14" i="3"/>
  <c r="Q14" i="3"/>
  <c r="L15" i="3"/>
  <c r="M15" i="3"/>
  <c r="N15" i="3"/>
  <c r="O15" i="3"/>
  <c r="P15" i="3"/>
  <c r="Q15" i="3"/>
  <c r="L16" i="3"/>
  <c r="M16" i="3"/>
  <c r="N16" i="3"/>
  <c r="O16" i="3"/>
  <c r="P16" i="3"/>
  <c r="Q16" i="3"/>
  <c r="L17" i="3"/>
  <c r="M17" i="3"/>
  <c r="N17" i="3"/>
  <c r="O17" i="3"/>
  <c r="P17" i="3"/>
  <c r="Q17" i="3"/>
  <c r="L18" i="3"/>
  <c r="M18" i="3"/>
  <c r="N18" i="3"/>
  <c r="O18" i="3"/>
  <c r="P18" i="3"/>
  <c r="Q18" i="3"/>
  <c r="L19" i="3"/>
  <c r="M19" i="3"/>
  <c r="N19" i="3"/>
  <c r="O19" i="3"/>
  <c r="P19" i="3"/>
  <c r="Q19" i="3"/>
  <c r="L21" i="3"/>
  <c r="M21" i="3"/>
  <c r="N21" i="3"/>
  <c r="O21" i="3"/>
  <c r="P21" i="3"/>
  <c r="Q21" i="3"/>
  <c r="L22" i="3"/>
  <c r="M22" i="3"/>
  <c r="N22" i="3"/>
  <c r="O22" i="3"/>
  <c r="O20" i="3" s="1"/>
  <c r="P22" i="3"/>
  <c r="Q22" i="3"/>
  <c r="L23" i="3"/>
  <c r="M23" i="3"/>
  <c r="N23" i="3"/>
  <c r="O23" i="3"/>
  <c r="P23" i="3"/>
  <c r="Q23" i="3"/>
  <c r="L25" i="3"/>
  <c r="M25" i="3"/>
  <c r="N25" i="3"/>
  <c r="O25" i="3"/>
  <c r="P25" i="3"/>
  <c r="Q25" i="3"/>
  <c r="L26" i="3"/>
  <c r="M26" i="3"/>
  <c r="N26" i="3"/>
  <c r="O26" i="3"/>
  <c r="P26" i="3"/>
  <c r="Q26" i="3"/>
  <c r="L27" i="3"/>
  <c r="M27" i="3"/>
  <c r="N27" i="3"/>
  <c r="O27" i="3"/>
  <c r="P27" i="3"/>
  <c r="Q27" i="3"/>
  <c r="L28" i="3"/>
  <c r="M28" i="3"/>
  <c r="N28" i="3"/>
  <c r="O28" i="3"/>
  <c r="P28" i="3"/>
  <c r="Q28" i="3"/>
  <c r="L29" i="3"/>
  <c r="M29" i="3"/>
  <c r="N29" i="3"/>
  <c r="O29" i="3"/>
  <c r="P29" i="3"/>
  <c r="Q29" i="3"/>
  <c r="L31" i="3"/>
  <c r="M31" i="3"/>
  <c r="N31" i="3"/>
  <c r="O31" i="3"/>
  <c r="P31" i="3"/>
  <c r="Q31" i="3"/>
  <c r="P32" i="3"/>
  <c r="N24" i="3" l="1"/>
  <c r="N33" i="3" s="1"/>
  <c r="N35" i="3" s="1"/>
  <c r="L12" i="3"/>
  <c r="O24" i="3"/>
  <c r="O33" i="3" s="1"/>
  <c r="O35" i="3" s="1"/>
  <c r="Q24" i="3"/>
  <c r="Q33" i="3" s="1"/>
  <c r="Q35" i="3" s="1"/>
  <c r="M24" i="3"/>
  <c r="M33" i="3" s="1"/>
  <c r="M35" i="3" s="1"/>
  <c r="O12" i="3"/>
  <c r="Q12" i="3"/>
  <c r="M12" i="3"/>
  <c r="S20" i="3"/>
  <c r="P24" i="3"/>
  <c r="P12" i="3"/>
  <c r="N12" i="3"/>
  <c r="P20" i="3"/>
  <c r="P33" i="3" s="1"/>
  <c r="P35" i="3" s="1"/>
  <c r="L20" i="3"/>
  <c r="N20" i="3"/>
  <c r="R24" i="3"/>
  <c r="R12" i="3"/>
  <c r="L24" i="3"/>
  <c r="L33" i="3" s="1"/>
  <c r="L35" i="3" s="1"/>
  <c r="Q20" i="3"/>
  <c r="M20" i="3"/>
  <c r="S24" i="3"/>
  <c r="S33" i="3" s="1"/>
  <c r="S35" i="3" s="1"/>
  <c r="S12" i="3"/>
  <c r="K31" i="3"/>
  <c r="K29" i="3"/>
  <c r="K28" i="3"/>
  <c r="K27" i="3"/>
  <c r="K26" i="3"/>
  <c r="K25" i="3"/>
  <c r="K23" i="3"/>
  <c r="K22" i="3"/>
  <c r="K21" i="3"/>
  <c r="K19" i="3"/>
  <c r="K18" i="3"/>
  <c r="K17" i="3"/>
  <c r="K16" i="3"/>
  <c r="K15" i="3"/>
  <c r="K14" i="3"/>
  <c r="K13" i="3"/>
  <c r="J20" i="3"/>
  <c r="J24" i="3"/>
  <c r="J12" i="3"/>
  <c r="J9" i="3"/>
  <c r="R33" i="3" l="1"/>
  <c r="R35" i="3" s="1"/>
  <c r="K24" i="3"/>
  <c r="K20" i="3"/>
  <c r="K12" i="3"/>
  <c r="K33" i="3" l="1"/>
  <c r="K35" i="3" s="1"/>
  <c r="D31" i="3" l="1"/>
  <c r="E31" i="3"/>
  <c r="F31" i="3"/>
  <c r="G31" i="3"/>
  <c r="D32" i="3" l="1"/>
  <c r="E11" i="3" l="1"/>
  <c r="E10" i="3" s="1"/>
  <c r="E9" i="3" s="1"/>
  <c r="F11" i="3"/>
  <c r="F10" i="3" s="1"/>
  <c r="F9" i="3" s="1"/>
  <c r="G11" i="3"/>
  <c r="G10" i="3" s="1"/>
  <c r="G9" i="3" s="1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1" i="3"/>
  <c r="F21" i="3"/>
  <c r="G21" i="3"/>
  <c r="E22" i="3"/>
  <c r="F22" i="3"/>
  <c r="G22" i="3"/>
  <c r="E23" i="3"/>
  <c r="F23" i="3"/>
  <c r="G23" i="3"/>
  <c r="E25" i="3"/>
  <c r="F25" i="3"/>
  <c r="G25" i="3"/>
  <c r="E26" i="3"/>
  <c r="F26" i="3"/>
  <c r="G26" i="3"/>
  <c r="E27" i="3"/>
  <c r="F27" i="3"/>
  <c r="G27" i="3"/>
  <c r="E28" i="3"/>
  <c r="F28" i="3"/>
  <c r="G28" i="3"/>
  <c r="E29" i="3"/>
  <c r="F29" i="3"/>
  <c r="G29" i="3"/>
  <c r="D29" i="3"/>
  <c r="D28" i="3"/>
  <c r="D27" i="3"/>
  <c r="D26" i="3"/>
  <c r="D25" i="3"/>
  <c r="D23" i="3"/>
  <c r="D22" i="3"/>
  <c r="D21" i="3"/>
  <c r="D19" i="3"/>
  <c r="D18" i="3"/>
  <c r="D17" i="3"/>
  <c r="D16" i="3"/>
  <c r="D15" i="3"/>
  <c r="D14" i="3"/>
  <c r="D13" i="3"/>
  <c r="C24" i="3"/>
  <c r="C20" i="3"/>
  <c r="C12" i="3"/>
  <c r="D11" i="3"/>
  <c r="D10" i="3" s="1"/>
  <c r="D9" i="3" s="1"/>
  <c r="C9" i="3"/>
  <c r="F20" i="3" l="1"/>
  <c r="E20" i="3"/>
  <c r="E24" i="3"/>
  <c r="F12" i="3"/>
  <c r="G12" i="3"/>
  <c r="G20" i="3"/>
  <c r="F24" i="3"/>
  <c r="G24" i="3"/>
  <c r="E12" i="3"/>
  <c r="D20" i="3"/>
  <c r="D12" i="3"/>
  <c r="D24" i="3"/>
  <c r="E33" i="3" l="1"/>
  <c r="E35" i="3" s="1"/>
  <c r="F33" i="3"/>
  <c r="F35" i="3" s="1"/>
  <c r="D33" i="3"/>
  <c r="D35" i="3" s="1"/>
  <c r="G33" i="3" l="1"/>
  <c r="G35" i="3" s="1"/>
</calcChain>
</file>

<file path=xl/sharedStrings.xml><?xml version="1.0" encoding="utf-8"?>
<sst xmlns="http://schemas.openxmlformats.org/spreadsheetml/2006/main" count="130" uniqueCount="70">
  <si>
    <t>Площадь жилых помещений</t>
  </si>
  <si>
    <t>Общая годовая стоимость работ по многоквартирным домам</t>
  </si>
  <si>
    <t>4 раз(а) в год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</si>
  <si>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</si>
  <si>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</si>
  <si>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</si>
  <si>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</si>
  <si>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</si>
  <si>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</si>
  <si>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</si>
  <si>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</si>
  <si>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</si>
  <si>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</si>
  <si>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</si>
  <si>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</si>
  <si>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</si>
  <si>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</si>
  <si>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</si>
  <si>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</si>
  <si>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</si>
  <si>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</si>
  <si>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V. Расходы по управлению МКД</t>
  </si>
  <si>
    <t>1 раз в год</t>
  </si>
  <si>
    <t>постоянно</t>
  </si>
  <si>
    <t xml:space="preserve">Стоимость на 1 кв. м. общей площади (руб./мес.)         (размер платы в месяц на 1 кв. м.)  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</si>
  <si>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</si>
  <si>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</si>
  <si>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</si>
  <si>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Перечень обязательных работ, услуг </t>
  </si>
  <si>
    <t>1 раз(а) в месяц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</si>
  <si>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</si>
  <si>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</si>
  <si>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</si>
  <si>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</si>
  <si>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</si>
  <si>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2 раз(а) в год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</si>
  <si>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</si>
  <si>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</si>
  <si>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</si>
  <si>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</si>
  <si>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</si>
  <si>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</si>
  <si>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</si>
  <si>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</si>
  <si>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</si>
  <si>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</si>
  <si>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18. Ремонт кровли, крылец, козырьков, деревянных тротуаров</t>
  </si>
  <si>
    <t>19. Дератизация</t>
  </si>
  <si>
    <t>20. Дезинсекция</t>
  </si>
  <si>
    <t>20. Проведение технической инвентаризации</t>
  </si>
  <si>
    <t>VI. ВДГО</t>
  </si>
  <si>
    <t>Проведение технической инвентаризации,  В тарифе распределяется на площадь жилых помещений в МКД</t>
  </si>
  <si>
    <t xml:space="preserve"> деревянный не благоустроенный без канализации, с печным отоплением (без центр отопления)</t>
  </si>
  <si>
    <t>МВК деревянный не благоустроенный без канализации, с печным отоплением (без центр отопления)</t>
  </si>
  <si>
    <t>Лот №4  Ломоносовский территориальный округ</t>
  </si>
  <si>
    <t>пр. Новгородский</t>
  </si>
  <si>
    <t>80</t>
  </si>
  <si>
    <t>пр. Обводный канал</t>
  </si>
  <si>
    <t>8, корп. 3</t>
  </si>
  <si>
    <t>ул. Поморская</t>
  </si>
  <si>
    <t>64</t>
  </si>
  <si>
    <t>70</t>
  </si>
  <si>
    <t>ул. Володарскго</t>
  </si>
  <si>
    <t>52, корп.1</t>
  </si>
  <si>
    <t>прз. 8-й Стрелковая</t>
  </si>
  <si>
    <t>ул. Нагорная</t>
  </si>
  <si>
    <t>ул. Северолвинская</t>
  </si>
  <si>
    <t>пр. Сов. Космонавтов</t>
  </si>
  <si>
    <t>66, корп.1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</si>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</sst>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</font>
    <font>
      <sz val="11"/>
      <name val="Times New Roman"/>
      <family val="1"/>
      <charset val="204"/>
    </font>
    <font>
      <sz val="12"/>
      <color rgb="FF000000"/>
      <name val="Blogger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8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3" xfId="0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1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0" fontId="17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4" fontId="15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4" fontId="8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15" fillId="3" borderId="1" xfId="0" applyNumberFormat="1" applyFont="1" applyFill="1" applyBorder="1" applyAlignment="1">
      <alignment horizontal="left" vertical="top"/>
    </xf>
    <xf numFmtId="4" fontId="8" fillId="3" borderId="2" xfId="0" applyNumberFormat="1" applyFont="1" applyFill="1" applyBorder="1" applyAlignment="1">
      <alignment horizontal="left" vertical="top"/>
    </xf>
    <xf numFmtId="0" fontId="19" fillId="0" borderId="0" xfId="0" applyFont="1"/>
    <xf numFmtId="0" fontId="5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4" fontId="7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4" fontId="15" fillId="0" borderId="1" xfId="0" applyNumberFormat="1" applyFont="1" applyFill="1" applyBorder="1" applyAlignment="1">
      <alignment horizontal="center"/>
    </xf>
    <xf numFmtId="2" fontId="16" fillId="2" borderId="5" xfId="0" applyNumberFormat="1" applyFont="1" applyFill="1" applyBorder="1" applyAlignment="1">
      <alignment horizontal="center" vertical="center" wrapText="1"/>
    </xf>
    <xf numFmtId="49" fontId="13" fillId="2" borderId="5" xfId="2" applyNumberFormat="1" applyFont="1" applyFill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horizontal="left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" fontId="15" fillId="2" borderId="5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left" vertical="center"/>
    </xf>
    <xf numFmtId="4" fontId="15" fillId="3" borderId="5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left" vertical="center" wrapText="1"/>
    </xf>
    <xf numFmtId="4" fontId="10" fillId="2" borderId="5" xfId="0" applyNumberFormat="1" applyFont="1" applyFill="1" applyBorder="1" applyAlignment="1">
      <alignment horizontal="center" vertical="center"/>
    </xf>
    <xf numFmtId="4" fontId="14" fillId="2" borderId="5" xfId="0" applyNumberFormat="1" applyFont="1" applyFill="1" applyBorder="1" applyAlignment="1">
      <alignment horizontal="center" vertical="center"/>
    </xf>
    <xf numFmtId="0" fontId="13" fillId="2" borderId="5" xfId="0" applyNumberFormat="1" applyFont="1" applyFill="1" applyBorder="1" applyAlignment="1">
      <alignment horizontal="left" wrapText="1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center" vertical="top"/>
    </xf>
    <xf numFmtId="4" fontId="4" fillId="3" borderId="5" xfId="0" applyNumberFormat="1" applyFont="1" applyFill="1" applyBorder="1" applyAlignment="1">
      <alignment horizontal="center" vertical="top"/>
    </xf>
    <xf numFmtId="4" fontId="8" fillId="3" borderId="5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left" vertical="top"/>
    </xf>
    <xf numFmtId="4" fontId="4" fillId="3" borderId="5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left" vertical="top" wrapText="1"/>
    </xf>
    <xf numFmtId="4" fontId="8" fillId="3" borderId="5" xfId="0" applyNumberFormat="1" applyFont="1" applyFill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wrapText="1"/>
    </xf>
    <xf numFmtId="4" fontId="15" fillId="3" borderId="5" xfId="0" applyNumberFormat="1" applyFont="1" applyFill="1" applyBorder="1" applyAlignment="1">
      <alignment horizontal="center"/>
    </xf>
    <xf numFmtId="4" fontId="15" fillId="3" borderId="5" xfId="0" applyNumberFormat="1" applyFont="1" applyFill="1" applyBorder="1" applyAlignment="1">
      <alignment horizontal="left" vertical="top"/>
    </xf>
    <xf numFmtId="4" fontId="8" fillId="3" borderId="5" xfId="0" applyNumberFormat="1" applyFont="1" applyFill="1" applyBorder="1" applyAlignment="1">
      <alignment horizontal="left" vertical="top"/>
    </xf>
    <xf numFmtId="4" fontId="15" fillId="3" borderId="5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wrapText="1"/>
    </xf>
    <xf numFmtId="4" fontId="2" fillId="0" borderId="0" xfId="0" applyNumberFormat="1" applyFont="1" applyAlignment="1">
      <alignment wrapText="1"/>
    </xf>
    <xf numFmtId="4" fontId="2" fillId="0" borderId="0" xfId="0" applyNumberFormat="1" applyFont="1" applyBorder="1" applyAlignment="1">
      <alignment wrapText="1"/>
    </xf>
    <xf numFmtId="4" fontId="2" fillId="0" borderId="0" xfId="0" applyNumberFormat="1" applyFont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view="pageBreakPreview" topLeftCell="C25" zoomScale="86" zoomScaleNormal="100" zoomScaleSheetLayoutView="86" workbookViewId="0">
      <selection activeCell="V49" sqref="V49"/>
    </sheetView>
  </sheetViews>
  <sheetFormatPr defaultRowHeight="12.75"/>
  <cols>
    <col min="1" max="1" width="55.5703125" style="4" customWidth="1"/>
    <col min="2" max="2" width="35.28515625" style="16" customWidth="1"/>
    <col min="3" max="3" width="28.7109375" style="44" customWidth="1"/>
    <col min="4" max="4" width="10.42578125" style="48" customWidth="1"/>
    <col min="5" max="5" width="9.5703125" style="48" customWidth="1"/>
    <col min="6" max="6" width="8.7109375" customWidth="1"/>
    <col min="7" max="7" width="9.42578125" customWidth="1"/>
    <col min="8" max="8" width="65.85546875" customWidth="1"/>
    <col min="9" max="9" width="20.140625" customWidth="1"/>
    <col min="10" max="10" width="26" customWidth="1"/>
    <col min="11" max="11" width="11" customWidth="1"/>
    <col min="13" max="13" width="13.140625" customWidth="1"/>
    <col min="14" max="15" width="10.140625" bestFit="1" customWidth="1"/>
    <col min="20" max="20" width="14" customWidth="1"/>
    <col min="22" max="22" width="14" customWidth="1"/>
  </cols>
  <sheetData>
    <row r="1" spans="1:19" s="1" customFormat="1" ht="16.5" customHeight="1">
      <c r="A1" s="19" t="s">
        <v>15</v>
      </c>
      <c r="B1" s="19"/>
      <c r="C1" s="42"/>
      <c r="D1" s="45" t="s">
        <v>25</v>
      </c>
      <c r="E1" s="46"/>
    </row>
    <row r="2" spans="1:19" s="1" customFormat="1" ht="16.5" customHeight="1">
      <c r="A2" s="19" t="s">
        <v>14</v>
      </c>
      <c r="B2" s="19"/>
      <c r="C2" s="42"/>
      <c r="D2" s="47" t="s">
        <v>26</v>
      </c>
      <c r="E2" s="47"/>
    </row>
    <row r="3" spans="1:19" s="1" customFormat="1" ht="16.5" customHeight="1">
      <c r="A3" s="19" t="s">
        <v>13</v>
      </c>
      <c r="B3" s="19"/>
      <c r="C3" s="42"/>
      <c r="D3" s="47" t="s">
        <v>27</v>
      </c>
      <c r="E3" s="47"/>
    </row>
    <row r="4" spans="1:19" s="1" customFormat="1" ht="16.5" customHeight="1">
      <c r="A4" s="19" t="s">
        <v>12</v>
      </c>
      <c r="B4" s="19"/>
      <c r="C4" s="43"/>
      <c r="D4" s="48"/>
      <c r="E4" s="48"/>
    </row>
    <row r="5" spans="1:19" s="1" customFormat="1">
      <c r="A5" s="3" t="s">
        <v>54</v>
      </c>
      <c r="B5" s="16"/>
      <c r="C5" s="44"/>
      <c r="D5" s="48"/>
      <c r="E5" s="48"/>
    </row>
    <row r="6" spans="1:19" s="1" customFormat="1" ht="15.75" customHeight="1"/>
    <row r="7" spans="1:19" s="6" customFormat="1" ht="71.25" customHeight="1">
      <c r="A7" s="81" t="s">
        <v>28</v>
      </c>
      <c r="B7" s="80" t="s">
        <v>11</v>
      </c>
      <c r="C7" s="80" t="s">
        <v>52</v>
      </c>
      <c r="D7" s="51" t="s">
        <v>55</v>
      </c>
      <c r="E7" s="51" t="s">
        <v>57</v>
      </c>
      <c r="F7" s="51" t="s">
        <v>59</v>
      </c>
      <c r="G7" s="51" t="s">
        <v>59</v>
      </c>
      <c r="H7" s="81" t="s">
        <v>28</v>
      </c>
      <c r="I7" s="80" t="s">
        <v>11</v>
      </c>
      <c r="J7" s="80" t="s">
        <v>53</v>
      </c>
      <c r="K7" s="65" t="s">
        <v>62</v>
      </c>
      <c r="L7" s="65" t="s">
        <v>64</v>
      </c>
      <c r="M7" s="65" t="s">
        <v>65</v>
      </c>
      <c r="N7" s="65" t="s">
        <v>59</v>
      </c>
      <c r="O7" s="65" t="s">
        <v>62</v>
      </c>
      <c r="P7" s="82" t="s">
        <v>67</v>
      </c>
      <c r="Q7" s="65" t="s">
        <v>65</v>
      </c>
      <c r="R7" s="65" t="s">
        <v>62</v>
      </c>
      <c r="S7" s="65" t="s">
        <v>66</v>
      </c>
    </row>
    <row r="8" spans="1:19" s="6" customFormat="1" ht="22.5" customHeight="1">
      <c r="A8" s="81"/>
      <c r="B8" s="80"/>
      <c r="C8" s="80"/>
      <c r="D8" s="52" t="s">
        <v>56</v>
      </c>
      <c r="E8" s="52" t="s">
        <v>58</v>
      </c>
      <c r="F8" s="52" t="s">
        <v>60</v>
      </c>
      <c r="G8" s="52" t="s">
        <v>61</v>
      </c>
      <c r="H8" s="81"/>
      <c r="I8" s="80"/>
      <c r="J8" s="80"/>
      <c r="K8" s="54" t="s">
        <v>63</v>
      </c>
      <c r="L8" s="54">
        <v>15</v>
      </c>
      <c r="M8" s="54">
        <v>41</v>
      </c>
      <c r="N8" s="54">
        <v>67</v>
      </c>
      <c r="O8" s="54">
        <v>65</v>
      </c>
      <c r="P8" s="54">
        <v>81</v>
      </c>
      <c r="Q8" s="54">
        <v>42</v>
      </c>
      <c r="R8" s="54" t="s">
        <v>68</v>
      </c>
      <c r="S8" s="54">
        <v>34</v>
      </c>
    </row>
    <row r="9" spans="1:19" s="1" customFormat="1" ht="12.75" customHeight="1">
      <c r="A9" s="31" t="s">
        <v>10</v>
      </c>
      <c r="B9" s="32"/>
      <c r="C9" s="25">
        <f t="shared" ref="C9:G9" si="0">SUM(C10:C11)</f>
        <v>0</v>
      </c>
      <c r="D9" s="10">
        <f t="shared" si="0"/>
        <v>0</v>
      </c>
      <c r="E9" s="10">
        <f t="shared" si="0"/>
        <v>0</v>
      </c>
      <c r="F9" s="10">
        <f t="shared" si="0"/>
        <v>0</v>
      </c>
      <c r="G9" s="10">
        <f t="shared" si="0"/>
        <v>0</v>
      </c>
      <c r="H9" s="68" t="s">
        <v>10</v>
      </c>
      <c r="I9" s="69"/>
      <c r="J9" s="70">
        <f t="shared" ref="J9" si="1">SUM(J10:J11)</f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5">
        <v>0</v>
      </c>
      <c r="Q9" s="55">
        <v>0</v>
      </c>
      <c r="R9" s="55">
        <v>0</v>
      </c>
      <c r="S9" s="55">
        <v>0</v>
      </c>
    </row>
    <row r="10" spans="1:19" s="1" customFormat="1" ht="12.75" customHeight="1">
      <c r="A10" s="33" t="s">
        <v>16</v>
      </c>
      <c r="B10" s="24" t="s">
        <v>29</v>
      </c>
      <c r="C10" s="24">
        <v>0</v>
      </c>
      <c r="D10" s="10">
        <f t="shared" ref="D10:G10" si="2">SUM(D11:D11)</f>
        <v>0</v>
      </c>
      <c r="E10" s="10">
        <f t="shared" si="2"/>
        <v>0</v>
      </c>
      <c r="F10" s="10">
        <f t="shared" si="2"/>
        <v>0</v>
      </c>
      <c r="G10" s="10">
        <f t="shared" si="2"/>
        <v>0</v>
      </c>
      <c r="H10" s="71" t="s">
        <v>16</v>
      </c>
      <c r="I10" s="72" t="s">
        <v>29</v>
      </c>
      <c r="J10" s="72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</row>
    <row r="11" spans="1:19" s="1" customFormat="1" ht="27.75" customHeight="1">
      <c r="A11" s="34" t="s">
        <v>20</v>
      </c>
      <c r="B11" s="24" t="s">
        <v>29</v>
      </c>
      <c r="C11" s="24">
        <v>0</v>
      </c>
      <c r="D11" s="8">
        <f>$AN$11*12*D34</f>
        <v>0</v>
      </c>
      <c r="E11" s="8">
        <f>$AN$11*12*E34</f>
        <v>0</v>
      </c>
      <c r="F11" s="8">
        <f>$AN$11*12*F34</f>
        <v>0</v>
      </c>
      <c r="G11" s="8">
        <f>$AN$11*12*G34</f>
        <v>0</v>
      </c>
      <c r="H11" s="73" t="s">
        <v>20</v>
      </c>
      <c r="I11" s="72" t="s">
        <v>29</v>
      </c>
      <c r="J11" s="72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56">
        <v>0</v>
      </c>
    </row>
    <row r="12" spans="1:19" s="1" customFormat="1" ht="23.85" customHeight="1">
      <c r="A12" s="35" t="s">
        <v>9</v>
      </c>
      <c r="B12" s="32"/>
      <c r="C12" s="25">
        <f>SUM(C13:C19)</f>
        <v>9.4499999999999993</v>
      </c>
      <c r="D12" s="7">
        <f>SUM(D13:D19)</f>
        <v>16397.64</v>
      </c>
      <c r="E12" s="7">
        <f t="shared" ref="E12:G12" si="3">SUM(E13:E19)</f>
        <v>9151.380000000001</v>
      </c>
      <c r="F12" s="7">
        <f t="shared" si="3"/>
        <v>14072.94</v>
      </c>
      <c r="G12" s="7">
        <f t="shared" si="3"/>
        <v>13131.720000000001</v>
      </c>
      <c r="H12" s="74" t="s">
        <v>9</v>
      </c>
      <c r="I12" s="69"/>
      <c r="J12" s="70">
        <f>SUM(J13:J19)</f>
        <v>9.4499999999999993</v>
      </c>
      <c r="K12" s="57">
        <f t="shared" ref="K12" si="4">K13+K14+K15+K16+K17+K18+K19</f>
        <v>24619.14</v>
      </c>
      <c r="L12" s="57">
        <f t="shared" ref="L12:Q12" si="5">L13+L14+L15+L16+L17+L18+L19</f>
        <v>13267.8</v>
      </c>
      <c r="M12" s="57">
        <f t="shared" si="5"/>
        <v>21228.479999999996</v>
      </c>
      <c r="N12" s="57">
        <f t="shared" si="5"/>
        <v>14277.060000000001</v>
      </c>
      <c r="O12" s="57">
        <f t="shared" si="5"/>
        <v>12360.600000000002</v>
      </c>
      <c r="P12" s="57">
        <f t="shared" si="5"/>
        <v>19822.32</v>
      </c>
      <c r="Q12" s="57">
        <f t="shared" si="5"/>
        <v>35482.86</v>
      </c>
      <c r="R12" s="57">
        <f t="shared" ref="R12:S12" si="6">R13+R14+R15+R16+R17+R18+R19</f>
        <v>14742</v>
      </c>
      <c r="S12" s="57">
        <f t="shared" si="6"/>
        <v>17622.36</v>
      </c>
    </row>
    <row r="13" spans="1:19" s="1" customFormat="1" ht="28.5" customHeight="1">
      <c r="A13" s="66" t="s">
        <v>30</v>
      </c>
      <c r="B13" s="67" t="s">
        <v>17</v>
      </c>
      <c r="C13" s="67">
        <v>0.39</v>
      </c>
      <c r="D13" s="21">
        <f t="shared" ref="D13:G13" si="7">$C$13*12*D34</f>
        <v>676.72799999999995</v>
      </c>
      <c r="E13" s="21">
        <f t="shared" si="7"/>
        <v>377.67599999999999</v>
      </c>
      <c r="F13" s="21">
        <f t="shared" si="7"/>
        <v>580.7879999999999</v>
      </c>
      <c r="G13" s="21">
        <f t="shared" si="7"/>
        <v>541.94399999999996</v>
      </c>
      <c r="H13" s="60" t="s">
        <v>30</v>
      </c>
      <c r="I13" s="59" t="s">
        <v>17</v>
      </c>
      <c r="J13" s="59">
        <v>0.39</v>
      </c>
      <c r="K13" s="56">
        <f>$J$13*12*K34</f>
        <v>1016.0279999999999</v>
      </c>
      <c r="L13" s="56">
        <f t="shared" ref="L13:Q13" si="8">$J$13*12*L34</f>
        <v>547.55999999999995</v>
      </c>
      <c r="M13" s="56">
        <f t="shared" si="8"/>
        <v>876.09599999999989</v>
      </c>
      <c r="N13" s="56">
        <f t="shared" si="8"/>
        <v>589.21199999999999</v>
      </c>
      <c r="O13" s="56">
        <f t="shared" si="8"/>
        <v>510.11999999999995</v>
      </c>
      <c r="P13" s="56">
        <f t="shared" si="8"/>
        <v>818.06399999999996</v>
      </c>
      <c r="Q13" s="56">
        <f t="shared" si="8"/>
        <v>1464.3719999999998</v>
      </c>
      <c r="R13" s="56">
        <f t="shared" ref="R13:S13" si="9">$J$13*12*R34</f>
        <v>608.4</v>
      </c>
      <c r="S13" s="56">
        <f t="shared" si="9"/>
        <v>727.27199999999993</v>
      </c>
    </row>
    <row r="14" spans="1:19" s="1" customFormat="1" ht="48" customHeight="1">
      <c r="A14" s="33" t="s">
        <v>31</v>
      </c>
      <c r="B14" s="24" t="s">
        <v>8</v>
      </c>
      <c r="C14" s="24">
        <v>0.7</v>
      </c>
      <c r="D14" s="8">
        <f t="shared" ref="D14:G14" si="10">$C$14*12*D34</f>
        <v>1214.6399999999996</v>
      </c>
      <c r="E14" s="8">
        <f t="shared" si="10"/>
        <v>677.87999999999988</v>
      </c>
      <c r="F14" s="8">
        <f t="shared" si="10"/>
        <v>1042.4399999999998</v>
      </c>
      <c r="G14" s="8">
        <f t="shared" si="10"/>
        <v>972.7199999999998</v>
      </c>
      <c r="H14" s="71" t="s">
        <v>31</v>
      </c>
      <c r="I14" s="72" t="s">
        <v>8</v>
      </c>
      <c r="J14" s="72">
        <v>0.7</v>
      </c>
      <c r="K14" s="56">
        <f>$J$14*12*K34</f>
        <v>1823.6399999999996</v>
      </c>
      <c r="L14" s="56">
        <f t="shared" ref="L14:Q14" si="11">$J$14*12*L34</f>
        <v>982.79999999999984</v>
      </c>
      <c r="M14" s="56">
        <f t="shared" si="11"/>
        <v>1572.4799999999996</v>
      </c>
      <c r="N14" s="56">
        <f t="shared" si="11"/>
        <v>1057.56</v>
      </c>
      <c r="O14" s="56">
        <f t="shared" si="11"/>
        <v>915.5999999999998</v>
      </c>
      <c r="P14" s="56">
        <f t="shared" si="11"/>
        <v>1468.32</v>
      </c>
      <c r="Q14" s="56">
        <f t="shared" si="11"/>
        <v>2628.3599999999992</v>
      </c>
      <c r="R14" s="56">
        <f t="shared" ref="R14:S14" si="12">$J$14*12*R34</f>
        <v>1091.9999999999998</v>
      </c>
      <c r="S14" s="56">
        <f t="shared" si="12"/>
        <v>1305.3599999999999</v>
      </c>
    </row>
    <row r="15" spans="1:19" s="1" customFormat="1" ht="35.25" customHeight="1">
      <c r="A15" s="33" t="s">
        <v>32</v>
      </c>
      <c r="B15" s="24" t="s">
        <v>18</v>
      </c>
      <c r="C15" s="24">
        <v>0.38</v>
      </c>
      <c r="D15" s="8">
        <f t="shared" ref="D15:G15" si="13">$C$15*12*D34</f>
        <v>659.37600000000009</v>
      </c>
      <c r="E15" s="8">
        <f t="shared" si="13"/>
        <v>367.99200000000008</v>
      </c>
      <c r="F15" s="8">
        <f t="shared" si="13"/>
        <v>565.89600000000007</v>
      </c>
      <c r="G15" s="8">
        <f t="shared" si="13"/>
        <v>528.048</v>
      </c>
      <c r="H15" s="71" t="s">
        <v>32</v>
      </c>
      <c r="I15" s="72" t="s">
        <v>18</v>
      </c>
      <c r="J15" s="72">
        <v>0.38</v>
      </c>
      <c r="K15" s="56">
        <f>$J$15*12*K34</f>
        <v>989.97600000000011</v>
      </c>
      <c r="L15" s="56">
        <f t="shared" ref="L15:Q15" si="14">$J$15*12*L34</f>
        <v>533.5200000000001</v>
      </c>
      <c r="M15" s="56">
        <f t="shared" si="14"/>
        <v>853.63200000000006</v>
      </c>
      <c r="N15" s="56">
        <f t="shared" si="14"/>
        <v>574.10400000000004</v>
      </c>
      <c r="O15" s="56">
        <f t="shared" si="14"/>
        <v>497.04000000000008</v>
      </c>
      <c r="P15" s="56">
        <f t="shared" si="14"/>
        <v>797.08800000000019</v>
      </c>
      <c r="Q15" s="56">
        <f t="shared" si="14"/>
        <v>1426.8240000000001</v>
      </c>
      <c r="R15" s="56">
        <f t="shared" ref="R15:S15" si="15">$J$15*12*R34</f>
        <v>592.80000000000007</v>
      </c>
      <c r="S15" s="56">
        <f t="shared" si="15"/>
        <v>708.62400000000014</v>
      </c>
    </row>
    <row r="16" spans="1:19" s="1" customFormat="1" ht="57.75" customHeight="1">
      <c r="A16" s="36" t="s">
        <v>33</v>
      </c>
      <c r="B16" s="37" t="s">
        <v>7</v>
      </c>
      <c r="C16" s="24">
        <v>0.54</v>
      </c>
      <c r="D16" s="8">
        <f t="shared" ref="D16:G16" si="16">$C$16*12*D34</f>
        <v>937.00800000000004</v>
      </c>
      <c r="E16" s="8">
        <f t="shared" si="16"/>
        <v>522.93600000000004</v>
      </c>
      <c r="F16" s="8">
        <f t="shared" si="16"/>
        <v>804.16800000000001</v>
      </c>
      <c r="G16" s="8">
        <f t="shared" si="16"/>
        <v>750.38400000000001</v>
      </c>
      <c r="H16" s="73" t="s">
        <v>33</v>
      </c>
      <c r="I16" s="75" t="s">
        <v>7</v>
      </c>
      <c r="J16" s="72">
        <v>0.54</v>
      </c>
      <c r="K16" s="56">
        <f>$J$16*12*K34</f>
        <v>1406.808</v>
      </c>
      <c r="L16" s="56">
        <f t="shared" ref="L16:Q16" si="17">$J$16*12*L34</f>
        <v>758.16000000000008</v>
      </c>
      <c r="M16" s="56">
        <f t="shared" si="17"/>
        <v>1213.056</v>
      </c>
      <c r="N16" s="56">
        <f t="shared" si="17"/>
        <v>815.83200000000011</v>
      </c>
      <c r="O16" s="56">
        <f t="shared" si="17"/>
        <v>706.32</v>
      </c>
      <c r="P16" s="56">
        <f t="shared" si="17"/>
        <v>1132.7040000000002</v>
      </c>
      <c r="Q16" s="56">
        <f t="shared" si="17"/>
        <v>2027.5920000000001</v>
      </c>
      <c r="R16" s="56">
        <f t="shared" ref="R16:S16" si="18">$J$16*12*R34</f>
        <v>842.40000000000009</v>
      </c>
      <c r="S16" s="56">
        <f t="shared" si="18"/>
        <v>1006.9920000000001</v>
      </c>
    </row>
    <row r="17" spans="1:23" s="1" customFormat="1" ht="38.25" customHeight="1">
      <c r="A17" s="34" t="s">
        <v>34</v>
      </c>
      <c r="B17" s="24" t="s">
        <v>35</v>
      </c>
      <c r="C17" s="24">
        <v>0.06</v>
      </c>
      <c r="D17" s="8">
        <f t="shared" ref="D17:G17" si="19">$C$17*12*D34</f>
        <v>104.11199999999999</v>
      </c>
      <c r="E17" s="8">
        <f t="shared" si="19"/>
        <v>58.103999999999999</v>
      </c>
      <c r="F17" s="8">
        <f t="shared" si="19"/>
        <v>89.35199999999999</v>
      </c>
      <c r="G17" s="8">
        <f t="shared" si="19"/>
        <v>83.375999999999991</v>
      </c>
      <c r="H17" s="73" t="s">
        <v>34</v>
      </c>
      <c r="I17" s="72" t="s">
        <v>35</v>
      </c>
      <c r="J17" s="72">
        <v>0.06</v>
      </c>
      <c r="K17" s="56">
        <f>$J$17*12*K34</f>
        <v>156.31199999999998</v>
      </c>
      <c r="L17" s="56">
        <f t="shared" ref="L17:Q17" si="20">$J$17*12*L34</f>
        <v>84.24</v>
      </c>
      <c r="M17" s="56">
        <f t="shared" si="20"/>
        <v>134.78399999999999</v>
      </c>
      <c r="N17" s="56">
        <f t="shared" si="20"/>
        <v>90.647999999999996</v>
      </c>
      <c r="O17" s="56">
        <f t="shared" si="20"/>
        <v>78.48</v>
      </c>
      <c r="P17" s="56">
        <f t="shared" si="20"/>
        <v>125.85600000000001</v>
      </c>
      <c r="Q17" s="56">
        <f t="shared" si="20"/>
        <v>225.28799999999998</v>
      </c>
      <c r="R17" s="56">
        <f t="shared" ref="R17:S17" si="21">$J$17*12*R34</f>
        <v>93.6</v>
      </c>
      <c r="S17" s="56">
        <f t="shared" si="21"/>
        <v>111.88800000000001</v>
      </c>
    </row>
    <row r="18" spans="1:23" s="1" customFormat="1" ht="41.25" customHeight="1">
      <c r="A18" s="33" t="s">
        <v>36</v>
      </c>
      <c r="B18" s="38" t="s">
        <v>37</v>
      </c>
      <c r="C18" s="24">
        <v>3.34</v>
      </c>
      <c r="D18" s="8">
        <f t="shared" ref="D18:G18" si="22">$C$18*12*D34</f>
        <v>5795.5679999999993</v>
      </c>
      <c r="E18" s="8">
        <f t="shared" si="22"/>
        <v>3234.4560000000001</v>
      </c>
      <c r="F18" s="8">
        <f t="shared" si="22"/>
        <v>4973.9279999999999</v>
      </c>
      <c r="G18" s="8">
        <f t="shared" si="22"/>
        <v>4641.2640000000001</v>
      </c>
      <c r="H18" s="71" t="s">
        <v>36</v>
      </c>
      <c r="I18" s="76" t="s">
        <v>37</v>
      </c>
      <c r="J18" s="72">
        <v>3.34</v>
      </c>
      <c r="K18" s="56">
        <f>$J$18*12*K34</f>
        <v>8701.3679999999986</v>
      </c>
      <c r="L18" s="56">
        <f t="shared" ref="L18:Q18" si="23">$J$18*12*L34</f>
        <v>4689.3599999999997</v>
      </c>
      <c r="M18" s="56">
        <f t="shared" si="23"/>
        <v>7502.9759999999997</v>
      </c>
      <c r="N18" s="56">
        <f t="shared" si="23"/>
        <v>5046.0720000000001</v>
      </c>
      <c r="O18" s="56">
        <f t="shared" si="23"/>
        <v>4368.72</v>
      </c>
      <c r="P18" s="56">
        <f t="shared" si="23"/>
        <v>7005.9840000000004</v>
      </c>
      <c r="Q18" s="56">
        <f t="shared" si="23"/>
        <v>12541.031999999999</v>
      </c>
      <c r="R18" s="56">
        <f t="shared" ref="R18:S18" si="24">$J$18*12*R34</f>
        <v>5210.3999999999996</v>
      </c>
      <c r="S18" s="56">
        <f t="shared" si="24"/>
        <v>6228.4319999999998</v>
      </c>
    </row>
    <row r="19" spans="1:23" s="20" customFormat="1" ht="12.75" customHeight="1">
      <c r="A19" s="33" t="s">
        <v>38</v>
      </c>
      <c r="B19" s="24" t="s">
        <v>2</v>
      </c>
      <c r="C19" s="24">
        <v>4.04</v>
      </c>
      <c r="D19" s="8">
        <f t="shared" ref="D19:G19" si="25">$C$19*12*D34</f>
        <v>7010.2080000000005</v>
      </c>
      <c r="E19" s="8">
        <f t="shared" si="25"/>
        <v>3912.3360000000002</v>
      </c>
      <c r="F19" s="8">
        <f t="shared" si="25"/>
        <v>6016.3680000000004</v>
      </c>
      <c r="G19" s="8">
        <f t="shared" si="25"/>
        <v>5613.9840000000004</v>
      </c>
      <c r="H19" s="71" t="s">
        <v>38</v>
      </c>
      <c r="I19" s="72" t="s">
        <v>2</v>
      </c>
      <c r="J19" s="72">
        <v>4.04</v>
      </c>
      <c r="K19" s="56">
        <f>$J$19*12*K34</f>
        <v>10525.008</v>
      </c>
      <c r="L19" s="56">
        <f t="shared" ref="L19:Q19" si="26">$J$19*12*L34</f>
        <v>5672.1600000000008</v>
      </c>
      <c r="M19" s="56">
        <f t="shared" si="26"/>
        <v>9075.4560000000001</v>
      </c>
      <c r="N19" s="56">
        <f t="shared" si="26"/>
        <v>6103.6320000000005</v>
      </c>
      <c r="O19" s="56">
        <f t="shared" si="26"/>
        <v>5284.3200000000006</v>
      </c>
      <c r="P19" s="56">
        <f t="shared" si="26"/>
        <v>8474.3040000000019</v>
      </c>
      <c r="Q19" s="56">
        <f t="shared" si="26"/>
        <v>15169.392</v>
      </c>
      <c r="R19" s="56">
        <f t="shared" ref="R19:S19" si="27">$J$19*12*R34</f>
        <v>6302.4000000000005</v>
      </c>
      <c r="S19" s="56">
        <f t="shared" si="27"/>
        <v>7533.7920000000013</v>
      </c>
    </row>
    <row r="20" spans="1:23" s="20" customFormat="1" ht="12.75" customHeight="1">
      <c r="A20" s="35" t="s">
        <v>6</v>
      </c>
      <c r="B20" s="32"/>
      <c r="C20" s="26">
        <f>SUM(C21:C23)</f>
        <v>3.36</v>
      </c>
      <c r="D20" s="9">
        <f>SUM(D21:D23)</f>
        <v>5830.2719999999999</v>
      </c>
      <c r="E20" s="9">
        <f t="shared" ref="E20:G20" si="28">SUM(E21:E23)</f>
        <v>3253.8240000000001</v>
      </c>
      <c r="F20" s="9">
        <f t="shared" si="28"/>
        <v>5003.7119999999995</v>
      </c>
      <c r="G20" s="9">
        <f t="shared" si="28"/>
        <v>4669.0560000000005</v>
      </c>
      <c r="H20" s="74" t="s">
        <v>6</v>
      </c>
      <c r="I20" s="69"/>
      <c r="J20" s="77">
        <f>SUM(J21:J23)</f>
        <v>2.66</v>
      </c>
      <c r="K20" s="57">
        <f t="shared" ref="K20" si="29">K21+K22+K23</f>
        <v>6929.8319999999994</v>
      </c>
      <c r="L20" s="57">
        <f t="shared" ref="L20:Q20" si="30">L21+L22+L23</f>
        <v>3734.64</v>
      </c>
      <c r="M20" s="57">
        <f t="shared" si="30"/>
        <v>5975.4239999999991</v>
      </c>
      <c r="N20" s="57">
        <f t="shared" si="30"/>
        <v>4018.7280000000001</v>
      </c>
      <c r="O20" s="57">
        <f t="shared" si="30"/>
        <v>3479.2799999999997</v>
      </c>
      <c r="P20" s="57">
        <f t="shared" si="30"/>
        <v>5579.616</v>
      </c>
      <c r="Q20" s="57">
        <f t="shared" si="30"/>
        <v>9987.768</v>
      </c>
      <c r="R20" s="57">
        <f t="shared" ref="R20:S20" si="31">R21+R22+R23</f>
        <v>4149.6000000000004</v>
      </c>
      <c r="S20" s="57">
        <f t="shared" si="31"/>
        <v>4960.3680000000004</v>
      </c>
    </row>
    <row r="21" spans="1:23" s="1" customFormat="1" ht="27" customHeight="1">
      <c r="A21" s="34" t="s">
        <v>39</v>
      </c>
      <c r="B21" s="24" t="s">
        <v>2</v>
      </c>
      <c r="C21" s="24">
        <v>1.1100000000000001</v>
      </c>
      <c r="D21" s="8">
        <f t="shared" ref="D21:G21" si="32">$C$21*12*D34</f>
        <v>1926.0719999999999</v>
      </c>
      <c r="E21" s="8">
        <f t="shared" si="32"/>
        <v>1074.924</v>
      </c>
      <c r="F21" s="8">
        <f t="shared" si="32"/>
        <v>1653.0119999999999</v>
      </c>
      <c r="G21" s="8">
        <f t="shared" si="32"/>
        <v>1542.4559999999999</v>
      </c>
      <c r="H21" s="73" t="s">
        <v>39</v>
      </c>
      <c r="I21" s="72" t="s">
        <v>2</v>
      </c>
      <c r="J21" s="72">
        <v>1.1100000000000001</v>
      </c>
      <c r="K21" s="56">
        <f>$J$21*12*K34</f>
        <v>2891.7719999999999</v>
      </c>
      <c r="L21" s="56">
        <f t="shared" ref="L21:Q21" si="33">$J$21*12*L34</f>
        <v>1558.44</v>
      </c>
      <c r="M21" s="56">
        <f t="shared" si="33"/>
        <v>2493.5039999999999</v>
      </c>
      <c r="N21" s="56">
        <f t="shared" si="33"/>
        <v>1676.9880000000001</v>
      </c>
      <c r="O21" s="56">
        <f t="shared" si="33"/>
        <v>1451.88</v>
      </c>
      <c r="P21" s="56">
        <f t="shared" si="33"/>
        <v>2328.3360000000002</v>
      </c>
      <c r="Q21" s="56">
        <f t="shared" si="33"/>
        <v>4167.8279999999995</v>
      </c>
      <c r="R21" s="56">
        <f t="shared" ref="R21:S21" si="34">$J$21*12*R34</f>
        <v>1731.6000000000001</v>
      </c>
      <c r="S21" s="56">
        <f t="shared" si="34"/>
        <v>2069.9280000000003</v>
      </c>
    </row>
    <row r="22" spans="1:23" s="1" customFormat="1" ht="36" customHeight="1">
      <c r="A22" s="34" t="s">
        <v>40</v>
      </c>
      <c r="B22" s="37" t="s">
        <v>5</v>
      </c>
      <c r="C22" s="24">
        <v>0.14000000000000001</v>
      </c>
      <c r="D22" s="8">
        <f t="shared" ref="D22:G22" si="35">$C$22*12*D34</f>
        <v>242.92800000000003</v>
      </c>
      <c r="E22" s="8">
        <f t="shared" si="35"/>
        <v>135.57600000000002</v>
      </c>
      <c r="F22" s="8">
        <f t="shared" si="35"/>
        <v>208.488</v>
      </c>
      <c r="G22" s="8">
        <f t="shared" si="35"/>
        <v>194.54400000000001</v>
      </c>
      <c r="H22" s="73" t="s">
        <v>40</v>
      </c>
      <c r="I22" s="75" t="s">
        <v>5</v>
      </c>
      <c r="J22" s="72">
        <v>0.14000000000000001</v>
      </c>
      <c r="K22" s="56">
        <f>$J$22*12*K34</f>
        <v>364.72800000000001</v>
      </c>
      <c r="L22" s="56">
        <f t="shared" ref="L22:Q22" si="36">$J$22*12*L34</f>
        <v>196.56000000000003</v>
      </c>
      <c r="M22" s="56">
        <f t="shared" si="36"/>
        <v>314.49600000000004</v>
      </c>
      <c r="N22" s="56">
        <f t="shared" si="36"/>
        <v>211.51200000000003</v>
      </c>
      <c r="O22" s="56">
        <f t="shared" si="36"/>
        <v>183.12</v>
      </c>
      <c r="P22" s="56">
        <f t="shared" si="36"/>
        <v>293.66400000000004</v>
      </c>
      <c r="Q22" s="56">
        <f t="shared" si="36"/>
        <v>525.67200000000003</v>
      </c>
      <c r="R22" s="56">
        <f t="shared" ref="R22:S22" si="37">$J$22*12*R34</f>
        <v>218.40000000000003</v>
      </c>
      <c r="S22" s="56">
        <f t="shared" si="37"/>
        <v>261.07200000000006</v>
      </c>
    </row>
    <row r="23" spans="1:23" s="1" customFormat="1" ht="51" customHeight="1">
      <c r="A23" s="34" t="s">
        <v>41</v>
      </c>
      <c r="B23" s="24" t="s">
        <v>4</v>
      </c>
      <c r="C23" s="24">
        <v>2.11</v>
      </c>
      <c r="D23" s="8">
        <f t="shared" ref="D23:G23" si="38">$C$23*12*D34</f>
        <v>3661.2719999999999</v>
      </c>
      <c r="E23" s="8">
        <f t="shared" si="38"/>
        <v>2043.3240000000001</v>
      </c>
      <c r="F23" s="8">
        <f t="shared" si="38"/>
        <v>3142.212</v>
      </c>
      <c r="G23" s="8">
        <f t="shared" si="38"/>
        <v>2932.056</v>
      </c>
      <c r="H23" s="73" t="s">
        <v>41</v>
      </c>
      <c r="I23" s="72" t="s">
        <v>4</v>
      </c>
      <c r="J23" s="72">
        <v>1.41</v>
      </c>
      <c r="K23" s="56">
        <f>$J$23*12*K34</f>
        <v>3673.3319999999994</v>
      </c>
      <c r="L23" s="56">
        <f t="shared" ref="L23:Q23" si="39">$J$23*12*L34</f>
        <v>1979.6399999999999</v>
      </c>
      <c r="M23" s="56">
        <f t="shared" si="39"/>
        <v>3167.4239999999995</v>
      </c>
      <c r="N23" s="56">
        <f t="shared" si="39"/>
        <v>2130.2280000000001</v>
      </c>
      <c r="O23" s="56">
        <f t="shared" si="39"/>
        <v>1844.2799999999997</v>
      </c>
      <c r="P23" s="56">
        <f t="shared" si="39"/>
        <v>2957.616</v>
      </c>
      <c r="Q23" s="56">
        <f t="shared" si="39"/>
        <v>5294.2679999999991</v>
      </c>
      <c r="R23" s="56">
        <f t="shared" ref="R23:S23" si="40">$J$23*12*R34</f>
        <v>2199.6</v>
      </c>
      <c r="S23" s="56">
        <f t="shared" si="40"/>
        <v>2629.3679999999999</v>
      </c>
    </row>
    <row r="24" spans="1:23" s="1" customFormat="1" ht="30" customHeight="1">
      <c r="A24" s="31" t="s">
        <v>3</v>
      </c>
      <c r="B24" s="32"/>
      <c r="C24" s="26">
        <f>SUM(C25:C29)</f>
        <v>6.46</v>
      </c>
      <c r="D24" s="49">
        <f>SUM(D25:D29)</f>
        <v>11209.392</v>
      </c>
      <c r="E24" s="49">
        <f t="shared" ref="E24:G24" si="41">SUM(E25:E29)</f>
        <v>6255.8640000000005</v>
      </c>
      <c r="F24" s="49">
        <f t="shared" si="41"/>
        <v>9620.2319999999982</v>
      </c>
      <c r="G24" s="49">
        <f t="shared" si="41"/>
        <v>8976.8160000000007</v>
      </c>
      <c r="H24" s="68" t="s">
        <v>3</v>
      </c>
      <c r="I24" s="69"/>
      <c r="J24" s="77">
        <f>SUM(J25:J29)</f>
        <v>4</v>
      </c>
      <c r="K24" s="57">
        <f t="shared" ref="K24" si="42">K25+K26+K27+K28+K29</f>
        <v>10420.799999999999</v>
      </c>
      <c r="L24" s="57">
        <f t="shared" ref="L24:Q24" si="43">L25+L26+L27+L28+L29</f>
        <v>5616</v>
      </c>
      <c r="M24" s="57">
        <f t="shared" si="43"/>
        <v>8985.5999999999985</v>
      </c>
      <c r="N24" s="57">
        <f t="shared" si="43"/>
        <v>6043.2</v>
      </c>
      <c r="O24" s="57">
        <f t="shared" si="43"/>
        <v>5231.9999999999991</v>
      </c>
      <c r="P24" s="57">
        <f t="shared" si="43"/>
        <v>8390.4</v>
      </c>
      <c r="Q24" s="57">
        <f t="shared" si="43"/>
        <v>15019.2</v>
      </c>
      <c r="R24" s="57">
        <f t="shared" ref="R24:S24" si="44">R25+R26+R27+R28+R29</f>
        <v>6239.9999999999991</v>
      </c>
      <c r="S24" s="57">
        <f t="shared" si="44"/>
        <v>7459.2</v>
      </c>
    </row>
    <row r="25" spans="1:23" s="1" customFormat="1" ht="24.75" customHeight="1">
      <c r="A25" s="34" t="s">
        <v>42</v>
      </c>
      <c r="B25" s="37" t="s">
        <v>43</v>
      </c>
      <c r="C25" s="24">
        <v>1.81</v>
      </c>
      <c r="D25" s="21">
        <f t="shared" ref="D25:G25" si="45">$C$25*12*D34</f>
        <v>3140.7119999999995</v>
      </c>
      <c r="E25" s="21">
        <f t="shared" si="45"/>
        <v>1752.8039999999999</v>
      </c>
      <c r="F25" s="21">
        <f t="shared" si="45"/>
        <v>2695.4519999999998</v>
      </c>
      <c r="G25" s="21">
        <f t="shared" si="45"/>
        <v>2515.1759999999999</v>
      </c>
      <c r="H25" s="73" t="s">
        <v>42</v>
      </c>
      <c r="I25" s="75" t="s">
        <v>43</v>
      </c>
      <c r="J25" s="72">
        <v>1.1499999999999999</v>
      </c>
      <c r="K25" s="56">
        <f>$J$25*12*K34</f>
        <v>2995.9799999999996</v>
      </c>
      <c r="L25" s="56">
        <f t="shared" ref="L25:Q25" si="46">$J$25*12*L34</f>
        <v>1614.6</v>
      </c>
      <c r="M25" s="56">
        <f t="shared" si="46"/>
        <v>2583.3599999999997</v>
      </c>
      <c r="N25" s="56">
        <f t="shared" si="46"/>
        <v>1737.4199999999998</v>
      </c>
      <c r="O25" s="56">
        <f t="shared" si="46"/>
        <v>1504.1999999999998</v>
      </c>
      <c r="P25" s="56">
        <f t="shared" si="46"/>
        <v>2412.2399999999998</v>
      </c>
      <c r="Q25" s="56">
        <f t="shared" si="46"/>
        <v>4318.0199999999995</v>
      </c>
      <c r="R25" s="56">
        <f t="shared" ref="R25:S25" si="47">$J$25*12*R34</f>
        <v>1793.9999999999998</v>
      </c>
      <c r="S25" s="56">
        <f t="shared" si="47"/>
        <v>2144.52</v>
      </c>
    </row>
    <row r="26" spans="1:23" s="22" customFormat="1" ht="54" customHeight="1">
      <c r="A26" s="33" t="s">
        <v>44</v>
      </c>
      <c r="B26" s="37" t="s">
        <v>45</v>
      </c>
      <c r="C26" s="24">
        <v>1.48</v>
      </c>
      <c r="D26" s="21">
        <f t="shared" ref="D26:G26" si="48">$C$26*12*D34</f>
        <v>2568.0959999999995</v>
      </c>
      <c r="E26" s="21">
        <f t="shared" si="48"/>
        <v>1433.232</v>
      </c>
      <c r="F26" s="21">
        <f t="shared" si="48"/>
        <v>2204.0159999999996</v>
      </c>
      <c r="G26" s="21">
        <f t="shared" si="48"/>
        <v>2056.6079999999997</v>
      </c>
      <c r="H26" s="71" t="s">
        <v>44</v>
      </c>
      <c r="I26" s="75" t="s">
        <v>45</v>
      </c>
      <c r="J26" s="72">
        <v>1.48</v>
      </c>
      <c r="K26" s="56">
        <f>$J$26*12*K34</f>
        <v>3855.6959999999995</v>
      </c>
      <c r="L26" s="56">
        <f t="shared" ref="L26:Q26" si="49">$J$26*12*L34</f>
        <v>2077.9199999999996</v>
      </c>
      <c r="M26" s="56">
        <f t="shared" si="49"/>
        <v>3324.6719999999996</v>
      </c>
      <c r="N26" s="56">
        <f t="shared" si="49"/>
        <v>2235.9839999999999</v>
      </c>
      <c r="O26" s="56">
        <f t="shared" si="49"/>
        <v>1935.8399999999997</v>
      </c>
      <c r="P26" s="56">
        <f t="shared" si="49"/>
        <v>3104.4479999999999</v>
      </c>
      <c r="Q26" s="56">
        <f t="shared" si="49"/>
        <v>5557.1039999999994</v>
      </c>
      <c r="R26" s="56">
        <f t="shared" ref="R26:S26" si="50">$J$26*12*R34</f>
        <v>2308.7999999999997</v>
      </c>
      <c r="S26" s="56">
        <f t="shared" si="50"/>
        <v>2759.904</v>
      </c>
    </row>
    <row r="27" spans="1:23" s="1" customFormat="1" ht="31.5" customHeight="1">
      <c r="A27" s="33" t="s">
        <v>46</v>
      </c>
      <c r="B27" s="38" t="s">
        <v>19</v>
      </c>
      <c r="C27" s="24">
        <v>1.8</v>
      </c>
      <c r="D27" s="21">
        <f t="shared" ref="D27:G27" si="51">$C$27*12*D34</f>
        <v>3123.36</v>
      </c>
      <c r="E27" s="21">
        <f t="shared" si="51"/>
        <v>1743.1200000000001</v>
      </c>
      <c r="F27" s="21">
        <f t="shared" si="51"/>
        <v>2680.56</v>
      </c>
      <c r="G27" s="21">
        <f t="shared" si="51"/>
        <v>2501.2800000000002</v>
      </c>
      <c r="H27" s="71" t="s">
        <v>46</v>
      </c>
      <c r="I27" s="76" t="s">
        <v>19</v>
      </c>
      <c r="J27" s="72">
        <v>0</v>
      </c>
      <c r="K27" s="56">
        <f>$J$27*12*K34</f>
        <v>0</v>
      </c>
      <c r="L27" s="56">
        <f t="shared" ref="L27:Q27" si="52">$J$27*12*L34</f>
        <v>0</v>
      </c>
      <c r="M27" s="56">
        <f t="shared" si="52"/>
        <v>0</v>
      </c>
      <c r="N27" s="56">
        <f t="shared" si="52"/>
        <v>0</v>
      </c>
      <c r="O27" s="56">
        <f t="shared" si="52"/>
        <v>0</v>
      </c>
      <c r="P27" s="56">
        <f t="shared" si="52"/>
        <v>0</v>
      </c>
      <c r="Q27" s="56">
        <f t="shared" si="52"/>
        <v>0</v>
      </c>
      <c r="R27" s="56">
        <f t="shared" ref="R27:S27" si="53">$J$27*12*R34</f>
        <v>0</v>
      </c>
      <c r="S27" s="56">
        <f t="shared" si="53"/>
        <v>0</v>
      </c>
    </row>
    <row r="28" spans="1:23" s="1" customFormat="1" ht="40.5" customHeight="1">
      <c r="A28" s="33" t="s">
        <v>47</v>
      </c>
      <c r="B28" s="24" t="s">
        <v>2</v>
      </c>
      <c r="C28" s="24">
        <v>0.99</v>
      </c>
      <c r="D28" s="21">
        <f t="shared" ref="D28:G28" si="54">$C$28*12*D34</f>
        <v>1717.8479999999997</v>
      </c>
      <c r="E28" s="21">
        <f t="shared" si="54"/>
        <v>958.71600000000001</v>
      </c>
      <c r="F28" s="21">
        <f t="shared" si="54"/>
        <v>1474.3079999999998</v>
      </c>
      <c r="G28" s="21">
        <f t="shared" si="54"/>
        <v>1375.704</v>
      </c>
      <c r="H28" s="71" t="s">
        <v>47</v>
      </c>
      <c r="I28" s="72" t="s">
        <v>2</v>
      </c>
      <c r="J28" s="72">
        <v>0.99</v>
      </c>
      <c r="K28" s="56">
        <f>$J$28*12*K34</f>
        <v>2579.1479999999997</v>
      </c>
      <c r="L28" s="56">
        <f t="shared" ref="L28:Q28" si="55">$J$28*12*L34</f>
        <v>1389.9599999999998</v>
      </c>
      <c r="M28" s="56">
        <f t="shared" si="55"/>
        <v>2223.9359999999997</v>
      </c>
      <c r="N28" s="56">
        <f t="shared" si="55"/>
        <v>1495.692</v>
      </c>
      <c r="O28" s="56">
        <f t="shared" si="55"/>
        <v>1294.9199999999998</v>
      </c>
      <c r="P28" s="56">
        <f t="shared" si="55"/>
        <v>2076.6239999999998</v>
      </c>
      <c r="Q28" s="56">
        <f t="shared" si="55"/>
        <v>3717.2519999999995</v>
      </c>
      <c r="R28" s="56">
        <f t="shared" ref="R28:S28" si="56">$J$28*12*R34</f>
        <v>1544.3999999999999</v>
      </c>
      <c r="S28" s="56">
        <f t="shared" si="56"/>
        <v>1846.1519999999998</v>
      </c>
    </row>
    <row r="29" spans="1:23" s="1" customFormat="1" ht="33" customHeight="1">
      <c r="A29" s="33" t="s">
        <v>48</v>
      </c>
      <c r="B29" s="24" t="s">
        <v>4</v>
      </c>
      <c r="C29" s="24">
        <v>0.38</v>
      </c>
      <c r="D29" s="21">
        <f t="shared" ref="D29:G29" si="57">$C$29*12*D34</f>
        <v>659.37600000000009</v>
      </c>
      <c r="E29" s="21">
        <f t="shared" si="57"/>
        <v>367.99200000000008</v>
      </c>
      <c r="F29" s="21">
        <f t="shared" si="57"/>
        <v>565.89600000000007</v>
      </c>
      <c r="G29" s="21">
        <f t="shared" si="57"/>
        <v>528.048</v>
      </c>
      <c r="H29" s="71" t="s">
        <v>48</v>
      </c>
      <c r="I29" s="72" t="s">
        <v>4</v>
      </c>
      <c r="J29" s="72">
        <v>0.38</v>
      </c>
      <c r="K29" s="56">
        <f>$J$29*12*K34</f>
        <v>989.97600000000011</v>
      </c>
      <c r="L29" s="56">
        <f t="shared" ref="L29:Q29" si="58">$J$29*12*L34</f>
        <v>533.5200000000001</v>
      </c>
      <c r="M29" s="56">
        <f t="shared" si="58"/>
        <v>853.63200000000006</v>
      </c>
      <c r="N29" s="56">
        <f t="shared" si="58"/>
        <v>574.10400000000004</v>
      </c>
      <c r="O29" s="56">
        <f t="shared" si="58"/>
        <v>497.04000000000008</v>
      </c>
      <c r="P29" s="56">
        <f t="shared" si="58"/>
        <v>797.08800000000019</v>
      </c>
      <c r="Q29" s="56">
        <f t="shared" si="58"/>
        <v>1426.8240000000001</v>
      </c>
      <c r="R29" s="56">
        <f t="shared" ref="R29:S29" si="59">$J$29*12*R34</f>
        <v>592.80000000000007</v>
      </c>
      <c r="S29" s="56">
        <f t="shared" si="59"/>
        <v>708.62400000000014</v>
      </c>
    </row>
    <row r="30" spans="1:23" s="1" customFormat="1" ht="51" customHeight="1">
      <c r="A30" s="39" t="s">
        <v>49</v>
      </c>
      <c r="B30" s="24" t="s">
        <v>22</v>
      </c>
      <c r="C30" s="30" t="s">
        <v>51</v>
      </c>
      <c r="D30" s="23">
        <v>2500</v>
      </c>
      <c r="E30" s="23">
        <v>2500</v>
      </c>
      <c r="F30" s="23">
        <v>2500</v>
      </c>
      <c r="G30" s="23">
        <v>2500</v>
      </c>
      <c r="H30" s="78" t="s">
        <v>49</v>
      </c>
      <c r="I30" s="72" t="s">
        <v>22</v>
      </c>
      <c r="J30" s="53" t="s">
        <v>51</v>
      </c>
      <c r="K30" s="56">
        <v>2500</v>
      </c>
      <c r="L30" s="56">
        <v>2500</v>
      </c>
      <c r="M30" s="56">
        <v>2500</v>
      </c>
      <c r="N30" s="56">
        <v>2500</v>
      </c>
      <c r="O30" s="56">
        <v>2500</v>
      </c>
      <c r="P30" s="56">
        <v>2500</v>
      </c>
      <c r="Q30" s="56">
        <v>2500</v>
      </c>
      <c r="R30" s="56">
        <v>2500</v>
      </c>
      <c r="S30" s="56">
        <v>2500</v>
      </c>
    </row>
    <row r="31" spans="1:23" s="22" customFormat="1" ht="23.25" customHeight="1">
      <c r="A31" s="39" t="s">
        <v>21</v>
      </c>
      <c r="B31" s="24" t="s">
        <v>23</v>
      </c>
      <c r="C31" s="26">
        <v>2.21</v>
      </c>
      <c r="D31" s="17">
        <f t="shared" ref="D31:G31" si="60">$C$31*12*D34</f>
        <v>3834.7919999999999</v>
      </c>
      <c r="E31" s="17">
        <f t="shared" si="60"/>
        <v>2140.1640000000002</v>
      </c>
      <c r="F31" s="17">
        <f t="shared" si="60"/>
        <v>3291.1319999999996</v>
      </c>
      <c r="G31" s="17">
        <f t="shared" si="60"/>
        <v>3071.0160000000001</v>
      </c>
      <c r="H31" s="78" t="s">
        <v>21</v>
      </c>
      <c r="I31" s="72" t="s">
        <v>23</v>
      </c>
      <c r="J31" s="61">
        <v>2.0099999999999998</v>
      </c>
      <c r="K31" s="56">
        <f>$J$31*12*K34</f>
        <v>5236.4519999999993</v>
      </c>
      <c r="L31" s="56">
        <f t="shared" ref="L31:Q31" si="61">$J$31*12*L34</f>
        <v>2822.0399999999995</v>
      </c>
      <c r="M31" s="56">
        <f t="shared" si="61"/>
        <v>4515.2639999999992</v>
      </c>
      <c r="N31" s="56">
        <f t="shared" si="61"/>
        <v>3036.7079999999996</v>
      </c>
      <c r="O31" s="56">
        <f t="shared" si="61"/>
        <v>2629.08</v>
      </c>
      <c r="P31" s="56">
        <f t="shared" si="61"/>
        <v>4216.1759999999995</v>
      </c>
      <c r="Q31" s="56">
        <f t="shared" si="61"/>
        <v>7547.1479999999983</v>
      </c>
      <c r="R31" s="56">
        <f t="shared" ref="R31:S31" si="62">$J$31*12*R34</f>
        <v>3135.5999999999995</v>
      </c>
      <c r="S31" s="56">
        <f t="shared" si="62"/>
        <v>3748.2479999999996</v>
      </c>
    </row>
    <row r="32" spans="1:23" s="1" customFormat="1" ht="36" customHeight="1">
      <c r="A32" s="39" t="s">
        <v>50</v>
      </c>
      <c r="B32" s="24" t="s">
        <v>23</v>
      </c>
      <c r="C32" s="26">
        <v>0.65</v>
      </c>
      <c r="D32" s="17">
        <f t="shared" ref="D32" si="63">$C$32*12*D34</f>
        <v>1127.8800000000001</v>
      </c>
      <c r="E32" s="17">
        <v>0</v>
      </c>
      <c r="F32" s="17">
        <v>0</v>
      </c>
      <c r="G32" s="17">
        <v>0</v>
      </c>
      <c r="H32" s="78" t="s">
        <v>50</v>
      </c>
      <c r="I32" s="72" t="s">
        <v>23</v>
      </c>
      <c r="J32" s="61">
        <v>0.65</v>
      </c>
      <c r="K32" s="64">
        <v>0</v>
      </c>
      <c r="L32" s="64">
        <v>0</v>
      </c>
      <c r="M32" s="64">
        <v>0</v>
      </c>
      <c r="N32" s="64">
        <v>0</v>
      </c>
      <c r="O32" s="64">
        <v>0</v>
      </c>
      <c r="P32" s="64">
        <f t="shared" ref="L32:Q32" si="64">$J$32*12*P34</f>
        <v>1363.4400000000003</v>
      </c>
      <c r="Q32" s="64">
        <v>0</v>
      </c>
      <c r="R32" s="64">
        <v>0</v>
      </c>
      <c r="S32" s="64">
        <f t="shared" ref="R32:S32" si="65">$J$32*12*S34</f>
        <v>1212.1200000000001</v>
      </c>
      <c r="T32" s="83"/>
      <c r="U32" s="83"/>
      <c r="V32" s="83"/>
      <c r="W32" s="83"/>
    </row>
    <row r="33" spans="1:23" s="1" customFormat="1">
      <c r="A33" s="40" t="s">
        <v>1</v>
      </c>
      <c r="B33" s="27"/>
      <c r="C33" s="27"/>
      <c r="D33" s="11">
        <f t="shared" ref="D33:G33" si="66">D31+D30+D24+D20+D12+D10+D32</f>
        <v>40899.976000000002</v>
      </c>
      <c r="E33" s="11">
        <f t="shared" si="66"/>
        <v>23301.232000000004</v>
      </c>
      <c r="F33" s="11">
        <f t="shared" si="66"/>
        <v>34488.015999999996</v>
      </c>
      <c r="G33" s="11">
        <f t="shared" si="66"/>
        <v>32348.608</v>
      </c>
      <c r="H33" s="79" t="s">
        <v>1</v>
      </c>
      <c r="I33" s="79"/>
      <c r="J33" s="79"/>
      <c r="K33" s="63">
        <f t="shared" ref="K33:S33" si="67">K31+K30+K24+K20+K12+K10+K32</f>
        <v>49706.224000000002</v>
      </c>
      <c r="L33" s="63">
        <f t="shared" si="67"/>
        <v>27940.479999999996</v>
      </c>
      <c r="M33" s="63">
        <f t="shared" si="67"/>
        <v>43204.767999999996</v>
      </c>
      <c r="N33" s="63">
        <f t="shared" si="67"/>
        <v>29875.696</v>
      </c>
      <c r="O33" s="63">
        <f t="shared" si="67"/>
        <v>26200.959999999999</v>
      </c>
      <c r="P33" s="63">
        <f t="shared" si="67"/>
        <v>41871.952000000005</v>
      </c>
      <c r="Q33" s="63">
        <f t="shared" si="67"/>
        <v>70536.975999999995</v>
      </c>
      <c r="R33" s="63">
        <f t="shared" si="67"/>
        <v>30767.199999999997</v>
      </c>
      <c r="S33" s="63">
        <f t="shared" si="67"/>
        <v>37502.296000000002</v>
      </c>
      <c r="T33" s="83">
        <f>S33+R33+Q33+P33+O33+N33+M33+L33+K33+G33+F33+E33+D33</f>
        <v>488644.38400000002</v>
      </c>
      <c r="U33" s="83">
        <f>T33/12</f>
        <v>40720.365333333335</v>
      </c>
      <c r="V33" s="83">
        <f>U33*5/100</f>
        <v>2036.0182666666667</v>
      </c>
      <c r="W33" s="83"/>
    </row>
    <row r="34" spans="1:23" s="13" customFormat="1">
      <c r="A34" s="40" t="s">
        <v>0</v>
      </c>
      <c r="B34" s="27"/>
      <c r="C34" s="28"/>
      <c r="D34" s="50">
        <v>144.6</v>
      </c>
      <c r="E34" s="50">
        <v>80.7</v>
      </c>
      <c r="F34" s="50">
        <v>124.1</v>
      </c>
      <c r="G34" s="50">
        <v>115.8</v>
      </c>
      <c r="H34" s="79" t="s">
        <v>0</v>
      </c>
      <c r="I34" s="79"/>
      <c r="J34" s="58"/>
      <c r="K34" s="50">
        <v>217.1</v>
      </c>
      <c r="L34" s="50">
        <v>117</v>
      </c>
      <c r="M34" s="50">
        <v>187.2</v>
      </c>
      <c r="N34" s="50">
        <v>125.9</v>
      </c>
      <c r="O34" s="50">
        <v>109</v>
      </c>
      <c r="P34" s="50">
        <v>174.8</v>
      </c>
      <c r="Q34" s="50">
        <v>312.89999999999998</v>
      </c>
      <c r="R34" s="50">
        <v>130</v>
      </c>
      <c r="S34" s="50">
        <v>155.4</v>
      </c>
      <c r="T34" s="83">
        <f>S34+R34+Q34+P34+O34+N34+M34+L34+K34+G34+F34+E34+D34</f>
        <v>1994.4999999999995</v>
      </c>
      <c r="U34" s="84"/>
      <c r="V34" s="84">
        <f>T34*80*70/100</f>
        <v>111691.99999999999</v>
      </c>
      <c r="W34" s="84"/>
    </row>
    <row r="35" spans="1:23" s="2" customFormat="1" ht="25.5" customHeight="1">
      <c r="A35" s="29" t="s">
        <v>24</v>
      </c>
      <c r="B35" s="28"/>
      <c r="C35" s="28"/>
      <c r="D35" s="12">
        <f t="shared" ref="D35:G35" si="68">D33/12/D34</f>
        <v>23.570756108805902</v>
      </c>
      <c r="E35" s="12">
        <f t="shared" si="68"/>
        <v>24.061577860388272</v>
      </c>
      <c r="F35" s="12">
        <f t="shared" si="68"/>
        <v>23.158753693258124</v>
      </c>
      <c r="G35" s="12">
        <f t="shared" si="68"/>
        <v>23.279078871617735</v>
      </c>
      <c r="H35" s="62" t="s">
        <v>24</v>
      </c>
      <c r="I35" s="58"/>
      <c r="J35" s="58"/>
      <c r="K35" s="63">
        <f t="shared" ref="K35" si="69">K33/12/K34</f>
        <v>19.07961922309228</v>
      </c>
      <c r="L35" s="63">
        <f t="shared" ref="L35:Q35" si="70">L33/12/L34</f>
        <v>19.900626780626776</v>
      </c>
      <c r="M35" s="63">
        <f t="shared" si="70"/>
        <v>19.232891737891737</v>
      </c>
      <c r="N35" s="63">
        <f t="shared" si="70"/>
        <v>19.774752449033624</v>
      </c>
      <c r="O35" s="63">
        <f t="shared" si="70"/>
        <v>20.031314984709482</v>
      </c>
      <c r="P35" s="63">
        <f t="shared" si="70"/>
        <v>19.961838291380626</v>
      </c>
      <c r="Q35" s="63">
        <f t="shared" si="70"/>
        <v>18.785814424203686</v>
      </c>
      <c r="R35" s="63">
        <f t="shared" ref="R35:S35" si="71">R33/12/R34</f>
        <v>19.7225641025641</v>
      </c>
      <c r="S35" s="63">
        <f t="shared" si="71"/>
        <v>20.110626340626343</v>
      </c>
      <c r="T35" s="85"/>
      <c r="U35" s="85"/>
      <c r="V35" s="85" t="s">
        <v>69</v>
      </c>
      <c r="W35" s="85"/>
    </row>
    <row r="36" spans="1:23" s="2" customFormat="1" ht="15.75" customHeight="1">
      <c r="A36" s="14"/>
      <c r="B36" s="18"/>
      <c r="C36" s="18"/>
      <c r="D36" s="15"/>
      <c r="E36" s="15"/>
      <c r="F36" s="1"/>
      <c r="G36" s="5"/>
    </row>
    <row r="37" spans="1:23" s="2" customFormat="1" ht="27" customHeight="1">
      <c r="A37" s="4"/>
      <c r="B37" s="16"/>
      <c r="C37" s="44"/>
      <c r="D37" s="48"/>
      <c r="E37" s="48"/>
      <c r="F37" s="1"/>
      <c r="G37" s="5"/>
    </row>
    <row r="38" spans="1:23" s="1" customFormat="1" ht="24" customHeight="1">
      <c r="A38" s="4"/>
      <c r="B38" s="16"/>
      <c r="C38" s="44"/>
      <c r="D38" s="48"/>
      <c r="E38" s="48"/>
      <c r="G38" s="5"/>
    </row>
    <row r="39" spans="1:23" s="1" customFormat="1">
      <c r="A39" s="4"/>
      <c r="B39" s="16"/>
      <c r="C39" s="44"/>
      <c r="D39" s="48"/>
      <c r="E39" s="48"/>
      <c r="G39" s="5"/>
    </row>
    <row r="40" spans="1:23" s="1" customFormat="1">
      <c r="A40" s="4"/>
      <c r="B40" s="16"/>
      <c r="C40" s="44"/>
      <c r="D40" s="48"/>
      <c r="E40" s="48"/>
      <c r="G40" s="5"/>
    </row>
    <row r="41" spans="1:23" s="1" customFormat="1" ht="15">
      <c r="A41" s="4"/>
      <c r="B41" s="16"/>
      <c r="C41" s="44"/>
      <c r="D41" s="48"/>
      <c r="E41" s="48"/>
      <c r="F41" s="41"/>
      <c r="G41" s="5"/>
    </row>
    <row r="42" spans="1:23" s="1" customFormat="1">
      <c r="A42" s="4"/>
      <c r="B42" s="16"/>
      <c r="C42" s="44"/>
      <c r="D42" s="48"/>
      <c r="E42" s="48"/>
      <c r="F42"/>
      <c r="G42"/>
    </row>
  </sheetData>
  <mergeCells count="6">
    <mergeCell ref="J7:J8"/>
    <mergeCell ref="A7:A8"/>
    <mergeCell ref="B7:B8"/>
    <mergeCell ref="C7:C8"/>
    <mergeCell ref="H7:H8"/>
    <mergeCell ref="I7:I8"/>
  </mergeCells>
  <pageMargins left="0.23622047244094491" right="0.11811023622047245" top="0.23622047244094491" bottom="0.19685039370078741" header="0.31496062992125984" footer="0.31496062992125984"/>
  <pageSetup paperSize="9" scale="52" firstPageNumber="0" fitToWidth="4" orientation="landscape" r:id="rId1"/>
  <headerFooter alignWithMargins="0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2017-04-24T10:04:54Z</cp:lastPrinted>
  <dcterms:created xsi:type="dcterms:W3CDTF">2013-04-24T10:34:01Z</dcterms:created>
  <dcterms:modified xsi:type="dcterms:W3CDTF">2017-06-04T10:56:31Z</dcterms:modified>
</cp:coreProperties>
</file>